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hulungsweb\Excel\Archiv\BBQ_31032025\"/>
    </mc:Choice>
  </mc:AlternateContent>
  <xr:revisionPtr revIDLastSave="0" documentId="13_ncr:1_{B464CA66-F201-4F3F-8062-12B39F488E5C}" xr6:coauthVersionLast="47" xr6:coauthVersionMax="47" xr10:uidLastSave="{00000000-0000-0000-0000-000000000000}"/>
  <bookViews>
    <workbookView xWindow="-120" yWindow="-120" windowWidth="21990" windowHeight="13140" firstSheet="1" activeTab="2" xr2:uid="{BD642718-EDC1-42C7-A715-6A880AB2F60E}"/>
  </bookViews>
  <sheets>
    <sheet name="Tabelle1" sheetId="1" r:id="rId1"/>
    <sheet name="Diagramm1" sheetId="9" r:id="rId2"/>
    <sheet name="Umsatz Otto Möbel" sheetId="2" r:id="rId3"/>
    <sheet name="Logisches Rechnen" sheetId="8" r:id="rId4"/>
    <sheet name="Tabelle6" sheetId="7" r:id="rId5"/>
    <sheet name="Tabelle2" sheetId="3" r:id="rId6"/>
    <sheet name="Tabelle3" sheetId="4" r:id="rId7"/>
    <sheet name="Tabelle4" sheetId="5" r:id="rId8"/>
    <sheet name="Tabelle5" sheetId="6" r:id="rId9"/>
  </sheets>
  <definedNames>
    <definedName name="Artikelsumme">'Umsatz Otto Möbel'!$F$4:$F$10</definedName>
    <definedName name="Gesamt">'Umsatz Otto Möbel'!$F$11</definedName>
    <definedName name="MWSTSatz">Tabelle5!$A$4</definedName>
    <definedName name="Summe">'Umsatz Otto Möbel'!$F$4:$F$10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E15" i="2"/>
  <c r="F15" i="2"/>
  <c r="C15" i="2"/>
  <c r="F16" i="8"/>
  <c r="B16" i="8"/>
  <c r="B15" i="8"/>
  <c r="B14" i="8"/>
  <c r="B13" i="8"/>
  <c r="B10" i="8"/>
  <c r="B9" i="8"/>
  <c r="B8" i="8"/>
  <c r="B7" i="8"/>
  <c r="B6" i="8"/>
  <c r="B5" i="8"/>
  <c r="C16" i="2"/>
  <c r="D16" i="2"/>
  <c r="E16" i="2"/>
  <c r="F16" i="2"/>
  <c r="C17" i="2"/>
  <c r="D17" i="2"/>
  <c r="E17" i="2"/>
  <c r="F17" i="2"/>
  <c r="C18" i="2"/>
  <c r="D18" i="2"/>
  <c r="E18" i="2"/>
  <c r="F18" i="2"/>
  <c r="B18" i="2"/>
  <c r="B17" i="2"/>
  <c r="B16" i="2"/>
  <c r="B15" i="2"/>
  <c r="B8" i="7"/>
  <c r="D3" i="7"/>
  <c r="D14" i="2"/>
  <c r="G4" i="6"/>
  <c r="F4" i="6"/>
  <c r="C4" i="6"/>
  <c r="C5" i="6" s="1"/>
  <c r="D4" i="6"/>
  <c r="D5" i="6" s="1"/>
  <c r="B4" i="6"/>
  <c r="B9" i="5"/>
  <c r="C6" i="5"/>
  <c r="B6" i="5"/>
  <c r="E8" i="1"/>
  <c r="E11" i="2"/>
  <c r="F7" i="2"/>
  <c r="G7" i="2" s="1"/>
  <c r="F11" i="2"/>
  <c r="F6" i="2"/>
  <c r="F8" i="2"/>
  <c r="F9" i="2"/>
  <c r="F10" i="2"/>
  <c r="F5" i="2"/>
  <c r="F4" i="2"/>
  <c r="D11" i="2"/>
  <c r="C11" i="2"/>
  <c r="B11" i="2"/>
  <c r="B17" i="3"/>
  <c r="B12" i="3"/>
  <c r="K8" i="3"/>
  <c r="K7" i="3"/>
  <c r="K6" i="3"/>
  <c r="K5" i="3"/>
  <c r="I8" i="3"/>
  <c r="I7" i="3"/>
  <c r="I6" i="3"/>
  <c r="I5" i="3"/>
  <c r="G7" i="3"/>
  <c r="G5" i="3"/>
  <c r="G3" i="3"/>
  <c r="G4" i="3"/>
  <c r="D9" i="3"/>
  <c r="D8" i="3"/>
  <c r="D7" i="3"/>
  <c r="I4" i="2" l="1"/>
  <c r="H5" i="2"/>
  <c r="G9" i="2"/>
  <c r="G8" i="2"/>
  <c r="G6" i="2"/>
  <c r="G10" i="2"/>
  <c r="I10" i="2"/>
  <c r="I9" i="2"/>
  <c r="I8" i="2"/>
  <c r="I7" i="2"/>
  <c r="I6" i="2"/>
  <c r="I5" i="2"/>
  <c r="H10" i="2"/>
  <c r="H9" i="2"/>
  <c r="H8" i="2"/>
  <c r="H7" i="2"/>
  <c r="G4" i="2"/>
  <c r="H6" i="2"/>
  <c r="H4" i="2"/>
  <c r="G5" i="2"/>
  <c r="B5" i="6"/>
</calcChain>
</file>

<file path=xl/sharedStrings.xml><?xml version="1.0" encoding="utf-8"?>
<sst xmlns="http://schemas.openxmlformats.org/spreadsheetml/2006/main" count="107" uniqueCount="75">
  <si>
    <t>Umsatz Otto Möbel</t>
  </si>
  <si>
    <t>Januar</t>
  </si>
  <si>
    <t>Februar</t>
  </si>
  <si>
    <t>März</t>
  </si>
  <si>
    <t>Summe</t>
  </si>
  <si>
    <t>Stuhl Trulla</t>
  </si>
  <si>
    <t>Stuhl Tussi</t>
  </si>
  <si>
    <t>Stuhl Tina</t>
  </si>
  <si>
    <t>Tisch Suse</t>
  </si>
  <si>
    <t>Tisch Stulle</t>
  </si>
  <si>
    <t>Tisch Schubs</t>
  </si>
  <si>
    <t>Name</t>
  </si>
  <si>
    <t>Umsatz (€)</t>
  </si>
  <si>
    <t>Anna</t>
  </si>
  <si>
    <t>Ben</t>
  </si>
  <si>
    <t>Clara</t>
  </si>
  <si>
    <t>1000</t>
  </si>
  <si>
    <t>01234</t>
  </si>
  <si>
    <t>"01234</t>
  </si>
  <si>
    <t>01.01.0900</t>
  </si>
  <si>
    <t>Überschrift Änderung</t>
  </si>
  <si>
    <t>=I2+I3</t>
  </si>
  <si>
    <t>=I2*I3</t>
  </si>
  <si>
    <t>=I2-I3</t>
  </si>
  <si>
    <t>=I2/I3</t>
  </si>
  <si>
    <t>Montag</t>
  </si>
  <si>
    <t>Dienstag</t>
  </si>
  <si>
    <t>Mittwoch</t>
  </si>
  <si>
    <t>Donnerstag</t>
  </si>
  <si>
    <t>Freitag</t>
  </si>
  <si>
    <t>Samstag</t>
  </si>
  <si>
    <t>Sonntag</t>
  </si>
  <si>
    <t>April</t>
  </si>
  <si>
    <t>Mai</t>
  </si>
  <si>
    <t>Juni</t>
  </si>
  <si>
    <t>Juli</t>
  </si>
  <si>
    <t>Quartal 1</t>
  </si>
  <si>
    <t>Quartal 2</t>
  </si>
  <si>
    <t>Quartal 3</t>
  </si>
  <si>
    <t>Quartal 4</t>
  </si>
  <si>
    <t>Text</t>
  </si>
  <si>
    <t>Text 1</t>
  </si>
  <si>
    <t>Text 2</t>
  </si>
  <si>
    <t>Text 3</t>
  </si>
  <si>
    <t>Text 4</t>
  </si>
  <si>
    <t>Text 5</t>
  </si>
  <si>
    <t>Spalte1</t>
  </si>
  <si>
    <t>Stuhl Erna</t>
  </si>
  <si>
    <t>Netto</t>
  </si>
  <si>
    <t>Brutto</t>
  </si>
  <si>
    <t>Verteilung in %</t>
  </si>
  <si>
    <t>Verteilung</t>
  </si>
  <si>
    <t>Artikel</t>
  </si>
  <si>
    <t>Durchschnitt</t>
  </si>
  <si>
    <t>Maximum</t>
  </si>
  <si>
    <t>Minimum</t>
  </si>
  <si>
    <t>Anzahl</t>
  </si>
  <si>
    <t>=B2=B3</t>
  </si>
  <si>
    <t>=B2&lt;&gt;B3</t>
  </si>
  <si>
    <t>Gleich</t>
  </si>
  <si>
    <t>ungleich</t>
  </si>
  <si>
    <t>=B2&lt;B3</t>
  </si>
  <si>
    <t>kleiner</t>
  </si>
  <si>
    <t>=B2&gt;B3</t>
  </si>
  <si>
    <t>größer</t>
  </si>
  <si>
    <t>=B2&lt;=B3</t>
  </si>
  <si>
    <t>=B2&gt;=B3</t>
  </si>
  <si>
    <t>kleiner gleich als</t>
  </si>
  <si>
    <t>größer gleich als</t>
  </si>
  <si>
    <t>=WENN(Vergleich;Wahr;Falsch)</t>
  </si>
  <si>
    <t>=WENN(B2&lt;B3;"Wahr";"Falsch")</t>
  </si>
  <si>
    <t>=WENN(B2&lt;B3;B2+B3;B2-B3)</t>
  </si>
  <si>
    <t>=B3=""</t>
  </si>
  <si>
    <t>=WENN(B3="";"";B2/B3)</t>
  </si>
  <si>
    <t>=B2/B3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</si>
</sst>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yyyy\-mm\-dd;@"/>
    <numFmt numFmtId="165" formatCode="[$-F400]h:mm:ss\ AM/PM"/>
    <numFmt numFmtId="166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quotePrefix="1"/>
    <xf numFmtId="14" fontId="0" fillId="0" borderId="0" xfId="0" applyNumberFormat="1"/>
    <xf numFmtId="20" fontId="0" fillId="0" borderId="0" xfId="0" applyNumberFormat="1"/>
    <xf numFmtId="21" fontId="0" fillId="0" borderId="0" xfId="0" applyNumberFormat="1"/>
    <xf numFmtId="44" fontId="0" fillId="0" borderId="0" xfId="1" applyFont="1"/>
    <xf numFmtId="44" fontId="0" fillId="0" borderId="0" xfId="1" applyFont="1" applyFill="1"/>
    <xf numFmtId="9" fontId="0" fillId="0" borderId="0" xfId="2" applyFont="1"/>
    <xf numFmtId="164" fontId="0" fillId="0" borderId="0" xfId="0" applyNumberFormat="1"/>
    <xf numFmtId="165" fontId="0" fillId="0" borderId="0" xfId="0" applyNumberFormat="1"/>
    <xf numFmtId="22" fontId="0" fillId="0" borderId="0" xfId="0" applyNumberFormat="1"/>
    <xf numFmtId="166" fontId="0" fillId="0" borderId="0" xfId="1" applyNumberFormat="1" applyFont="1"/>
    <xf numFmtId="9" fontId="0" fillId="0" borderId="0" xfId="0" applyNumberFormat="1"/>
    <xf numFmtId="10" fontId="0" fillId="0" borderId="0" xfId="2" applyNumberFormat="1" applyFont="1"/>
    <xf numFmtId="0" fontId="3" fillId="2" borderId="0" xfId="0" applyFont="1" applyFill="1" applyAlignment="1">
      <alignment horizontal="center"/>
    </xf>
    <xf numFmtId="0" fontId="4" fillId="0" borderId="2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/>
    <xf numFmtId="10" fontId="4" fillId="0" borderId="0" xfId="0" applyNumberFormat="1" applyFont="1" applyFill="1"/>
    <xf numFmtId="9" fontId="4" fillId="0" borderId="0" xfId="2" applyFont="1" applyFill="1"/>
  </cellXfs>
  <cellStyles count="3">
    <cellStyle name="Prozent" xfId="2" builtinId="5"/>
    <cellStyle name="Standard" xfId="0" builtinId="0"/>
    <cellStyle name="Währung" xfId="1" builtinId="4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medium">
          <color indexed="64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border outline="0">
        <left style="medium">
          <color indexed="64"/>
        </left>
        <top style="medium">
          <color indexed="64"/>
        </top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0F0-4F2F-BBF0-DA483B3814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0F0-4F2F-BBF0-DA483B3814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0F0-4F2F-BBF0-DA483B3814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0F0-4F2F-BBF0-DA483B3814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0F0-4F2F-BBF0-DA483B3814B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0F0-4F2F-BBF0-DA483B3814B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60F0-4F2F-BBF0-DA483B3814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1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'Umsatz Otto Möbel'!$A$4:$A$10</c:f>
              <c:strCache>
                <c:ptCount val="7"/>
                <c:pt idx="0">
                  <c:v>Stuhl Trulla</c:v>
                </c:pt>
                <c:pt idx="1">
                  <c:v>Stuhl Tussi</c:v>
                </c:pt>
                <c:pt idx="2">
                  <c:v>Stuhl Tina</c:v>
                </c:pt>
                <c:pt idx="3">
                  <c:v>Stuhl Erna</c:v>
                </c:pt>
                <c:pt idx="4">
                  <c:v>Tisch Suse</c:v>
                </c:pt>
                <c:pt idx="5">
                  <c:v>Tisch Stulle</c:v>
                </c:pt>
                <c:pt idx="6">
                  <c:v>Tisch Schubs</c:v>
                </c:pt>
              </c:strCache>
            </c:strRef>
          </c:cat>
          <c:val>
            <c:numRef>
              <c:f>'Umsatz Otto Möbel'!$F$4:$F$10</c:f>
              <c:numCache>
                <c:formatCode>General</c:formatCode>
                <c:ptCount val="7"/>
                <c:pt idx="0">
                  <c:v>95</c:v>
                </c:pt>
                <c:pt idx="1">
                  <c:v>115</c:v>
                </c:pt>
                <c:pt idx="2">
                  <c:v>115</c:v>
                </c:pt>
                <c:pt idx="3">
                  <c:v>115</c:v>
                </c:pt>
                <c:pt idx="4">
                  <c:v>198</c:v>
                </c:pt>
                <c:pt idx="5">
                  <c:v>39</c:v>
                </c:pt>
                <c:pt idx="6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0F0-4F2F-BBF0-DA483B381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Umsatz pro Monat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'Umsatz Otto Möbel'!$B$3:$E$3</c:f>
              <c:strCache>
                <c:ptCount val="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</c:strCache>
            </c:strRef>
          </c:cat>
          <c:val>
            <c:numRef>
              <c:f>'Umsatz Otto Möbel'!$B$11:$E$11</c:f>
              <c:numCache>
                <c:formatCode>General</c:formatCode>
                <c:ptCount val="4"/>
                <c:pt idx="0">
                  <c:v>223</c:v>
                </c:pt>
                <c:pt idx="1">
                  <c:v>177</c:v>
                </c:pt>
                <c:pt idx="2">
                  <c:v>298</c:v>
                </c:pt>
                <c:pt idx="3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F-433B-9CFC-C9C89621B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0618831"/>
        <c:axId val="1090631791"/>
      </c:lineChart>
      <c:catAx>
        <c:axId val="109061883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0631791"/>
        <c:crosses val="autoZero"/>
        <c:auto val="1"/>
        <c:lblAlgn val="ctr"/>
        <c:lblOffset val="100"/>
        <c:noMultiLvlLbl val="0"/>
      </c:catAx>
      <c:valAx>
        <c:axId val="109063179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061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'Umsatz Otto Möbel'!$B$3</c:f>
              <c:strCache>
                <c:ptCount val="1"/>
                <c:pt idx="0">
                  <c:v>Januar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'Umsatz Otto Möbel'!$A$4:$A$10</c:f>
              <c:strCache>
                <c:ptCount val="7"/>
                <c:pt idx="0">
                  <c:v>Stuhl Trulla</c:v>
                </c:pt>
                <c:pt idx="1">
                  <c:v>Stuhl Tussi</c:v>
                </c:pt>
                <c:pt idx="2">
                  <c:v>Stuhl Tina</c:v>
                </c:pt>
                <c:pt idx="3">
                  <c:v>Stuhl Erna</c:v>
                </c:pt>
                <c:pt idx="4">
                  <c:v>Tisch Suse</c:v>
                </c:pt>
                <c:pt idx="5">
                  <c:v>Tisch Stulle</c:v>
                </c:pt>
                <c:pt idx="6">
                  <c:v>Tisch Schubs</c:v>
                </c:pt>
              </c:strCache>
            </c:strRef>
          </c:cat>
          <c:val>
            <c:numRef>
              <c:f>'Umsatz Otto Möbel'!$B$4:$B$10</c:f>
              <c:numCache>
                <c:formatCode>General</c:formatCode>
                <c:ptCount val="7"/>
                <c:pt idx="0">
                  <c:v>60</c:v>
                </c:pt>
                <c:pt idx="1">
                  <c:v>55</c:v>
                </c:pt>
                <c:pt idx="2">
                  <c:v>45</c:v>
                </c:pt>
                <c:pt idx="4">
                  <c:v>25</c:v>
                </c:pt>
                <c:pt idx="5">
                  <c:v>26</c:v>
                </c:pt>
                <c:pt idx="6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E-4870-9CB5-BA202C05D275}"/>
            </c:ext>
          </c:extLst>
        </c:ser>
        <c:ser>
          <c:idx val="1"/>
          <c:order val="1"/>
          <c:tx>
            <c:strRef>
              <c:f>'Umsatz Otto Möbel'!$C$3</c:f>
              <c:strCache>
                <c:ptCount val="1"/>
                <c:pt idx="0">
                  <c:v>Februar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'Umsatz Otto Möbel'!$A$4:$A$10</c:f>
              <c:strCache>
                <c:ptCount val="7"/>
                <c:pt idx="0">
                  <c:v>Stuhl Trulla</c:v>
                </c:pt>
                <c:pt idx="1">
                  <c:v>Stuhl Tussi</c:v>
                </c:pt>
                <c:pt idx="2">
                  <c:v>Stuhl Tina</c:v>
                </c:pt>
                <c:pt idx="3">
                  <c:v>Stuhl Erna</c:v>
                </c:pt>
                <c:pt idx="4">
                  <c:v>Tisch Suse</c:v>
                </c:pt>
                <c:pt idx="5">
                  <c:v>Tisch Stulle</c:v>
                </c:pt>
                <c:pt idx="6">
                  <c:v>Tisch Schubs</c:v>
                </c:pt>
              </c:strCache>
            </c:strRef>
          </c:cat>
          <c:val>
            <c:numRef>
              <c:f>'Umsatz Otto Möbel'!$C$4:$C$10</c:f>
              <c:numCache>
                <c:formatCode>General</c:formatCode>
                <c:ptCount val="7"/>
                <c:pt idx="0">
                  <c:v>20</c:v>
                </c:pt>
                <c:pt idx="1">
                  <c:v>15</c:v>
                </c:pt>
                <c:pt idx="2">
                  <c:v>48</c:v>
                </c:pt>
                <c:pt idx="4">
                  <c:v>78</c:v>
                </c:pt>
                <c:pt idx="5">
                  <c:v>11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3E-4870-9CB5-BA202C05D275}"/>
            </c:ext>
          </c:extLst>
        </c:ser>
        <c:ser>
          <c:idx val="2"/>
          <c:order val="2"/>
          <c:tx>
            <c:strRef>
              <c:f>'Umsatz Otto Möbel'!$D$3</c:f>
              <c:strCache>
                <c:ptCount val="1"/>
                <c:pt idx="0">
                  <c:v>März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'Umsatz Otto Möbel'!$A$4:$A$10</c:f>
              <c:strCache>
                <c:ptCount val="7"/>
                <c:pt idx="0">
                  <c:v>Stuhl Trulla</c:v>
                </c:pt>
                <c:pt idx="1">
                  <c:v>Stuhl Tussi</c:v>
                </c:pt>
                <c:pt idx="2">
                  <c:v>Stuhl Tina</c:v>
                </c:pt>
                <c:pt idx="3">
                  <c:v>Stuhl Erna</c:v>
                </c:pt>
                <c:pt idx="4">
                  <c:v>Tisch Suse</c:v>
                </c:pt>
                <c:pt idx="5">
                  <c:v>Tisch Stulle</c:v>
                </c:pt>
                <c:pt idx="6">
                  <c:v>Tisch Schubs</c:v>
                </c:pt>
              </c:strCache>
            </c:strRef>
          </c:cat>
          <c:val>
            <c:numRef>
              <c:f>'Umsatz Otto Möbel'!$D$4:$D$10</c:f>
              <c:numCache>
                <c:formatCode>General</c:formatCode>
                <c:ptCount val="7"/>
                <c:pt idx="0">
                  <c:v>15</c:v>
                </c:pt>
                <c:pt idx="1">
                  <c:v>45</c:v>
                </c:pt>
                <c:pt idx="2">
                  <c:v>22</c:v>
                </c:pt>
                <c:pt idx="3">
                  <c:v>115</c:v>
                </c:pt>
                <c:pt idx="4">
                  <c:v>95</c:v>
                </c:pt>
                <c:pt idx="5">
                  <c:v>2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3E-4870-9CB5-BA202C05D275}"/>
            </c:ext>
          </c:extLst>
        </c:ser>
        <c:ser>
          <c:idx val="3"/>
          <c:order val="3"/>
          <c:tx>
            <c:strRef>
              <c:f>'Umsatz Otto Möbel'!$E$3</c:f>
              <c:strCache>
                <c:ptCount val="1"/>
                <c:pt idx="0">
                  <c:v>April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'Umsatz Otto Möbel'!$A$4:$A$10</c:f>
              <c:strCache>
                <c:ptCount val="7"/>
                <c:pt idx="0">
                  <c:v>Stuhl Trulla</c:v>
                </c:pt>
                <c:pt idx="1">
                  <c:v>Stuhl Tussi</c:v>
                </c:pt>
                <c:pt idx="2">
                  <c:v>Stuhl Tina</c:v>
                </c:pt>
                <c:pt idx="3">
                  <c:v>Stuhl Erna</c:v>
                </c:pt>
                <c:pt idx="4">
                  <c:v>Tisch Suse</c:v>
                </c:pt>
                <c:pt idx="5">
                  <c:v>Tisch Stulle</c:v>
                </c:pt>
                <c:pt idx="6">
                  <c:v>Tisch Schubs</c:v>
                </c:pt>
              </c:strCache>
            </c:strRef>
          </c:cat>
          <c:val>
            <c:numRef>
              <c:f>'Umsatz Otto Möbel'!$E$4:$E$10</c:f>
              <c:numCache>
                <c:formatCode>General</c:formatCode>
                <c:ptCount val="7"/>
                <c:pt idx="1">
                  <c:v>5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3E-4870-9CB5-BA202C05D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0596751"/>
        <c:axId val="1090598671"/>
      </c:barChart>
      <c:catAx>
        <c:axId val="10905967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0598671"/>
        <c:crosses val="autoZero"/>
        <c:auto val="1"/>
        <c:lblAlgn val="ctr"/>
        <c:lblOffset val="100"/>
        <c:noMultiLvlLbl val="0"/>
      </c:catAx>
      <c:valAx>
        <c:axId val="10905986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90596751"/>
        <c:crosses val="autoZero"/>
        <c:crossBetween val="between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'Umsatz Otto Möbel'!$A$4:$A$10</c:f>
              <c:strCache>
                <c:ptCount val="7"/>
                <c:pt idx="0">
                  <c:v>Stuhl Trulla</c:v>
                </c:pt>
                <c:pt idx="1">
                  <c:v>Stuhl Tussi</c:v>
                </c:pt>
                <c:pt idx="2">
                  <c:v>Stuhl Tina</c:v>
                </c:pt>
                <c:pt idx="3">
                  <c:v>Stuhl Erna</c:v>
                </c:pt>
                <c:pt idx="4">
                  <c:v>Tisch Suse</c:v>
                </c:pt>
                <c:pt idx="5">
                  <c:v>Tisch Stulle</c:v>
                </c:pt>
                <c:pt idx="6">
                  <c:v>Tisch Schubs</c:v>
                </c:pt>
              </c:strCache>
            </c:strRef>
          </c:cat>
          <c:val>
            <c:numRef>
              <c:f>'Umsatz Otto Möbel'!$G$4:$G$10</c:f>
              <c:numCache>
                <c:formatCode>0.00%</c:formatCode>
                <c:ptCount val="7"/>
                <c:pt idx="0">
                  <c:v>0.13610315186246419</c:v>
                </c:pt>
                <c:pt idx="1">
                  <c:v>0.16475644699140402</c:v>
                </c:pt>
                <c:pt idx="2">
                  <c:v>0.16475644699140402</c:v>
                </c:pt>
                <c:pt idx="3">
                  <c:v>0.16475644699140402</c:v>
                </c:pt>
                <c:pt idx="4">
                  <c:v>0.28366762177650429</c:v>
                </c:pt>
                <c:pt idx="5">
                  <c:v>5.5873925501432664E-2</c:v>
                </c:pt>
                <c:pt idx="6">
                  <c:v>3.0085959885386818E-2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16-440C-8EF7-0DED3F4D1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C9CF47C-2C2B-4E27-989B-71C26FAA977D}">
  <sheetPr/>
  <sheetViews>
    <sheetView zoomScale="95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4395" cy="6005763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3D942DF-63DF-E25F-31A3-86DB4A11DA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696686</xdr:colOff>
      <xdr:row>11</xdr:row>
      <xdr:rowOff>155121</xdr:rowOff>
    </xdr:from>
    <xdr:to>
      <xdr:col>7</xdr:col>
      <xdr:colOff>522515</xdr:colOff>
      <xdr:row>26</xdr:row>
      <xdr:rowOff>40821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3038F9C-5DFC-F1F6-5151-77EFA756E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146956</xdr:colOff>
      <xdr:row>12</xdr:row>
      <xdr:rowOff>35379</xdr:rowOff>
    </xdr:from>
    <xdr:to>
      <xdr:col>7</xdr:col>
      <xdr:colOff>734785</xdr:colOff>
      <xdr:row>26</xdr:row>
      <xdr:rowOff>111579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7FB46DA0-C686-489E-E7A2-9C240A0F9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707571</xdr:colOff>
      <xdr:row>0</xdr:row>
      <xdr:rowOff>187778</xdr:rowOff>
    </xdr:from>
    <xdr:to>
      <xdr:col>7</xdr:col>
      <xdr:colOff>533400</xdr:colOff>
      <xdr:row>15</xdr:row>
      <xdr:rowOff>51707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576512E4-4061-17C6-60A6-0E05F5E3D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838E3F-FB46-4D9D-BDC9-FABCBD09900C}" name="Tabelle1" displayName="Tabelle1" ref="A3:H11" totalsRowShown="0" headerRowDxfId="0" dataDxfId="1" headerRowBorderDxfId="13" tableBorderDxfId="12">
  <autoFilter ref="A3:H11" xr:uid="{25838E3F-FB46-4D9D-BDC9-FABCBD09900C}"/>
  <tableColumns count="8">
    <tableColumn id="1" xr3:uid="{B6D78262-763D-42F6-82BF-4499D1A8D42E}" name="Spalte1" dataDxfId="9"/>
    <tableColumn id="2" xr3:uid="{B3AB217A-8AEA-4759-8000-402416CE0E74}" name="Januar" dataDxfId="8"/>
    <tableColumn id="3" xr3:uid="{829C75DD-1E07-4269-BF89-546FA731411A}" name="Februar" dataDxfId="7"/>
    <tableColumn id="4" xr3:uid="{BCBD1B4B-D777-41CC-A4D4-7C49606614C5}" name="März" dataDxfId="6"/>
    <tableColumn id="6" xr3:uid="{A64BD24D-6067-468A-B783-DE920ADFF770}" name="April" dataDxfId="5"/>
    <tableColumn id="5" xr3:uid="{79B9E8CA-6319-44DB-AE4B-E72F8E814F5C}" name="Summe" dataDxfId="4"/>
    <tableColumn id="7" xr3:uid="{1E40EA60-31F5-4CCB-A725-87DCC73CC9BF}" name="Verteilung in %" dataDxfId="3">
      <calculatedColumnFormula>100%*F4/$F$11</calculatedColumnFormula>
    </tableColumn>
    <tableColumn id="8" xr3:uid="{283A9CC5-FF22-4972-A721-2FDD9492D00E}" name="Verteilung" dataDxfId="2">
      <calculatedColumnFormula>100%*Summe/Gesamt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8A685-194A-4F5C-A2BA-151136E7D2BB}">
  <sheetPr>
    <tabColor rgb="FFFF0000"/>
  </sheetPr>
  <dimension ref="A1:E8"/>
  <sheetViews>
    <sheetView zoomScale="220" zoomScaleNormal="220" workbookViewId="0">
      <selection activeCell="B4" sqref="B4"/>
    </sheetView>
  </sheetViews>
  <sheetFormatPr baseColWidth="10" defaultRowHeight="15" x14ac:dyDescent="0.25"/>
  <cols>
    <col min="2" max="2" width="14" bestFit="1" customWidth="1"/>
    <col min="4" max="4" width="21.42578125" bestFit="1" customWidth="1"/>
    <col min="5" max="5" width="15.28515625" bestFit="1" customWidth="1"/>
  </cols>
  <sheetData>
    <row r="1" spans="1:5" x14ac:dyDescent="0.25">
      <c r="A1" t="s">
        <v>11</v>
      </c>
      <c r="B1" t="s">
        <v>12</v>
      </c>
    </row>
    <row r="2" spans="1:5" x14ac:dyDescent="0.25">
      <c r="A2" t="s">
        <v>13</v>
      </c>
      <c r="B2" s="5">
        <v>2001</v>
      </c>
      <c r="E2" s="7">
        <v>0.19</v>
      </c>
    </row>
    <row r="3" spans="1:5" x14ac:dyDescent="0.25">
      <c r="A3" t="s">
        <v>14</v>
      </c>
      <c r="B3" s="6">
        <v>1800</v>
      </c>
      <c r="E3" s="7"/>
    </row>
    <row r="4" spans="1:5" x14ac:dyDescent="0.25">
      <c r="A4" t="s">
        <v>15</v>
      </c>
      <c r="B4" s="11">
        <v>2100</v>
      </c>
      <c r="E4" s="7"/>
    </row>
    <row r="5" spans="1:5" x14ac:dyDescent="0.25">
      <c r="D5" s="8">
        <v>45749</v>
      </c>
    </row>
    <row r="7" spans="1:5" x14ac:dyDescent="0.25">
      <c r="D7" s="9">
        <v>0.49513888888888891</v>
      </c>
    </row>
    <row r="8" spans="1:5" x14ac:dyDescent="0.25">
      <c r="E8" s="10">
        <f ca="1">NOW()</f>
        <v>45750.541801504631</v>
      </c>
    </row>
  </sheetData>
  <conditionalFormatting sqref="B2:B4">
    <cfRule type="cellIs" dxfId="11" priority="1" operator="greaterThan">
      <formula>2000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73AC3-CB10-4A8C-9676-072704A07489}">
  <sheetPr>
    <tabColor theme="9" tint="0.39997558519241921"/>
  </sheetPr>
  <dimension ref="A1:I18"/>
  <sheetViews>
    <sheetView tabSelected="1" zoomScale="175" zoomScaleNormal="175" workbookViewId="0">
      <selection activeCell="I1" sqref="I1"/>
    </sheetView>
  </sheetViews>
  <sheetFormatPr baseColWidth="10" defaultRowHeight="15" x14ac:dyDescent="0.25"/>
  <cols>
    <col min="2" max="2" width="11.42578125" customWidth="1"/>
    <col min="7" max="7" width="14" customWidth="1"/>
  </cols>
  <sheetData>
    <row r="1" spans="1:9" x14ac:dyDescent="0.25">
      <c r="A1" s="14" t="s">
        <v>0</v>
      </c>
      <c r="B1" s="14"/>
      <c r="C1" s="14"/>
      <c r="D1" s="14"/>
      <c r="E1" s="14"/>
      <c r="F1" s="14"/>
    </row>
    <row r="3" spans="1:9" ht="15.75" thickBot="1" x14ac:dyDescent="0.3">
      <c r="A3" s="15" t="s">
        <v>46</v>
      </c>
      <c r="B3" s="16" t="s">
        <v>1</v>
      </c>
      <c r="C3" s="16" t="s">
        <v>2</v>
      </c>
      <c r="D3" s="16" t="s">
        <v>3</v>
      </c>
      <c r="E3" s="16" t="s">
        <v>32</v>
      </c>
      <c r="F3" s="17" t="s">
        <v>4</v>
      </c>
      <c r="G3" s="16" t="s">
        <v>50</v>
      </c>
      <c r="H3" s="16" t="s">
        <v>51</v>
      </c>
      <c r="I3" t="s">
        <v>51</v>
      </c>
    </row>
    <row r="4" spans="1:9" x14ac:dyDescent="0.25">
      <c r="A4" s="18" t="s">
        <v>5</v>
      </c>
      <c r="B4" s="19">
        <v>60</v>
      </c>
      <c r="C4" s="19">
        <v>20</v>
      </c>
      <c r="D4" s="19">
        <v>15</v>
      </c>
      <c r="E4" s="19"/>
      <c r="F4" s="19">
        <f>B4+C4+D4</f>
        <v>95</v>
      </c>
      <c r="G4" s="20">
        <f t="shared" ref="G4:G10" si="0">100%*F4/$F$11</f>
        <v>0.13610315186246419</v>
      </c>
      <c r="H4" s="21">
        <f t="shared" ref="H4:H10" si="1">100%*Summe/Gesamt</f>
        <v>0.13610315186246419</v>
      </c>
      <c r="I4" s="13">
        <f t="shared" ref="I4:I10" si="2">Artikelsumme/Gesamt</f>
        <v>0.13610315186246419</v>
      </c>
    </row>
    <row r="5" spans="1:9" x14ac:dyDescent="0.25">
      <c r="A5" s="18" t="s">
        <v>6</v>
      </c>
      <c r="B5" s="19">
        <v>55</v>
      </c>
      <c r="C5" s="19">
        <v>15</v>
      </c>
      <c r="D5" s="19">
        <v>45</v>
      </c>
      <c r="E5" s="19">
        <v>5</v>
      </c>
      <c r="F5" s="19">
        <f t="shared" ref="F5:F10" si="3">SUM(B5:D5)</f>
        <v>115</v>
      </c>
      <c r="G5" s="20">
        <f t="shared" si="0"/>
        <v>0.16475644699140402</v>
      </c>
      <c r="H5" s="21">
        <f t="shared" si="1"/>
        <v>0.16475644699140402</v>
      </c>
      <c r="I5" s="13">
        <f t="shared" si="2"/>
        <v>0.16475644699140402</v>
      </c>
    </row>
    <row r="6" spans="1:9" x14ac:dyDescent="0.25">
      <c r="A6" s="18" t="s">
        <v>7</v>
      </c>
      <c r="B6" s="19">
        <v>45</v>
      </c>
      <c r="C6" s="19">
        <v>48</v>
      </c>
      <c r="D6" s="19">
        <v>22</v>
      </c>
      <c r="E6" s="19"/>
      <c r="F6" s="19">
        <f t="shared" si="3"/>
        <v>115</v>
      </c>
      <c r="G6" s="20">
        <f t="shared" si="0"/>
        <v>0.16475644699140402</v>
      </c>
      <c r="H6" s="21">
        <f t="shared" si="1"/>
        <v>0.16475644699140402</v>
      </c>
      <c r="I6" s="13">
        <f t="shared" si="2"/>
        <v>0.16475644699140402</v>
      </c>
    </row>
    <row r="7" spans="1:9" x14ac:dyDescent="0.25">
      <c r="A7" s="18" t="s">
        <v>47</v>
      </c>
      <c r="B7" s="19"/>
      <c r="C7" s="19"/>
      <c r="D7" s="19">
        <v>115</v>
      </c>
      <c r="E7" s="19"/>
      <c r="F7" s="19">
        <f t="shared" si="3"/>
        <v>115</v>
      </c>
      <c r="G7" s="20">
        <f t="shared" si="0"/>
        <v>0.16475644699140402</v>
      </c>
      <c r="H7" s="21">
        <f t="shared" si="1"/>
        <v>0.16475644699140402</v>
      </c>
      <c r="I7" s="13">
        <f t="shared" si="2"/>
        <v>0.16475644699140402</v>
      </c>
    </row>
    <row r="8" spans="1:9" x14ac:dyDescent="0.25">
      <c r="A8" s="18" t="s">
        <v>8</v>
      </c>
      <c r="B8" s="19">
        <v>25</v>
      </c>
      <c r="C8" s="19">
        <v>78</v>
      </c>
      <c r="D8" s="19">
        <v>95</v>
      </c>
      <c r="E8" s="19"/>
      <c r="F8" s="19">
        <f t="shared" si="3"/>
        <v>198</v>
      </c>
      <c r="G8" s="20">
        <f t="shared" si="0"/>
        <v>0.28366762177650429</v>
      </c>
      <c r="H8" s="21">
        <f t="shared" si="1"/>
        <v>0.28366762177650429</v>
      </c>
      <c r="I8" s="13">
        <f t="shared" si="2"/>
        <v>0.28366762177650429</v>
      </c>
    </row>
    <row r="9" spans="1:9" x14ac:dyDescent="0.25">
      <c r="A9" s="18" t="s">
        <v>9</v>
      </c>
      <c r="B9" s="19">
        <v>26</v>
      </c>
      <c r="C9" s="19">
        <v>11</v>
      </c>
      <c r="D9" s="19">
        <v>2</v>
      </c>
      <c r="E9" s="19"/>
      <c r="F9" s="19">
        <f t="shared" si="3"/>
        <v>39</v>
      </c>
      <c r="G9" s="20">
        <f t="shared" si="0"/>
        <v>5.5873925501432664E-2</v>
      </c>
      <c r="H9" s="21">
        <f t="shared" si="1"/>
        <v>5.5873925501432664E-2</v>
      </c>
      <c r="I9" s="13">
        <f t="shared" si="2"/>
        <v>5.5873925501432664E-2</v>
      </c>
    </row>
    <row r="10" spans="1:9" x14ac:dyDescent="0.25">
      <c r="A10" s="18" t="s">
        <v>10</v>
      </c>
      <c r="B10" s="19">
        <v>12</v>
      </c>
      <c r="C10" s="19">
        <v>5</v>
      </c>
      <c r="D10" s="19">
        <v>4</v>
      </c>
      <c r="E10" s="19">
        <v>5</v>
      </c>
      <c r="F10" s="19">
        <f t="shared" si="3"/>
        <v>21</v>
      </c>
      <c r="G10" s="20">
        <f t="shared" si="0"/>
        <v>3.0085959885386818E-2</v>
      </c>
      <c r="H10" s="21">
        <f t="shared" si="1"/>
        <v>3.0085959885386818E-2</v>
      </c>
      <c r="I10" s="13">
        <f t="shared" si="2"/>
        <v>3.0085959885386818E-2</v>
      </c>
    </row>
    <row r="11" spans="1:9" ht="15.75" thickBot="1" x14ac:dyDescent="0.3">
      <c r="A11" s="15" t="s">
        <v>4</v>
      </c>
      <c r="B11" s="19">
        <f>B4+B5+B6+B8+B9+B10</f>
        <v>223</v>
      </c>
      <c r="C11" s="19">
        <f>SUM(C4:C10)</f>
        <v>177</v>
      </c>
      <c r="D11" s="19">
        <f>SUM(D4:D10)</f>
        <v>298</v>
      </c>
      <c r="E11" s="19">
        <f>SUM(E4:E10)</f>
        <v>10</v>
      </c>
      <c r="F11" s="19">
        <f>SUM(B4:D10)</f>
        <v>698</v>
      </c>
      <c r="G11" s="20"/>
      <c r="H11" s="19"/>
    </row>
    <row r="14" spans="1:9" x14ac:dyDescent="0.25">
      <c r="D14" s="7">
        <f>MWSTSatz</f>
        <v>0.16</v>
      </c>
    </row>
    <row r="15" spans="1:9" x14ac:dyDescent="0.25">
      <c r="A15" t="s">
        <v>53</v>
      </c>
      <c r="B15">
        <f>SUM(B4:B10)/6</f>
        <v>37.166666666666664</v>
      </c>
      <c r="C15">
        <f>AVERAGE(C4:C10)</f>
        <v>29.5</v>
      </c>
      <c r="D15">
        <f t="shared" ref="D15:F15" si="4">AVERAGE(D4:D10)</f>
        <v>42.571428571428569</v>
      </c>
      <c r="E15">
        <f t="shared" si="4"/>
        <v>5</v>
      </c>
      <c r="F15">
        <f t="shared" si="4"/>
        <v>99.714285714285708</v>
      </c>
    </row>
    <row r="16" spans="1:9" x14ac:dyDescent="0.25">
      <c r="A16" t="s">
        <v>54</v>
      </c>
      <c r="B16">
        <f>MAX(B4:B10)</f>
        <v>60</v>
      </c>
      <c r="C16">
        <f t="shared" ref="C16:F16" si="5">MAX(C4:C10)</f>
        <v>78</v>
      </c>
      <c r="D16">
        <f t="shared" si="5"/>
        <v>115</v>
      </c>
      <c r="E16">
        <f t="shared" si="5"/>
        <v>5</v>
      </c>
      <c r="F16">
        <f t="shared" si="5"/>
        <v>198</v>
      </c>
    </row>
    <row r="17" spans="1:6" x14ac:dyDescent="0.25">
      <c r="A17" t="s">
        <v>55</v>
      </c>
      <c r="B17">
        <f>MIN(B4:B10)</f>
        <v>12</v>
      </c>
      <c r="C17">
        <f t="shared" ref="C17:F17" si="6">MIN(C4:C10)</f>
        <v>5</v>
      </c>
      <c r="D17">
        <f t="shared" si="6"/>
        <v>2</v>
      </c>
      <c r="E17">
        <f t="shared" si="6"/>
        <v>5</v>
      </c>
      <c r="F17">
        <f t="shared" si="6"/>
        <v>21</v>
      </c>
    </row>
    <row r="18" spans="1:6" x14ac:dyDescent="0.25">
      <c r="A18" t="s">
        <v>56</v>
      </c>
      <c r="B18">
        <f>COUNT(B4:B10)</f>
        <v>6</v>
      </c>
      <c r="C18">
        <f t="shared" ref="C18:F18" si="7">COUNT(C4:C10)</f>
        <v>6</v>
      </c>
      <c r="D18">
        <f t="shared" si="7"/>
        <v>7</v>
      </c>
      <c r="E18">
        <f t="shared" si="7"/>
        <v>2</v>
      </c>
      <c r="F18">
        <f t="shared" si="7"/>
        <v>7</v>
      </c>
    </row>
  </sheetData>
  <mergeCells count="1">
    <mergeCell ref="A1:F1"/>
  </mergeCells>
  <phoneticPr fontId="2" type="noConversion"/>
  <conditionalFormatting sqref="B11:E11">
    <cfRule type="cellIs" dxfId="10" priority="1" operator="greaterThan">
      <formula>200</formula>
    </cfRule>
  </conditionalFormatting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BC4E-D3C5-4456-AC21-5AC89460B31A}">
  <dimension ref="B2:G16"/>
  <sheetViews>
    <sheetView topLeftCell="A2" zoomScale="190" zoomScaleNormal="190" workbookViewId="0">
      <selection activeCell="G3" sqref="G3"/>
    </sheetView>
  </sheetViews>
  <sheetFormatPr baseColWidth="10" defaultRowHeight="15" x14ac:dyDescent="0.25"/>
  <sheetData>
    <row r="2" spans="2:7" x14ac:dyDescent="0.25">
      <c r="B2">
        <v>15</v>
      </c>
    </row>
    <row r="3" spans="2:7" x14ac:dyDescent="0.25">
      <c r="B3">
        <v>3</v>
      </c>
    </row>
    <row r="5" spans="2:7" x14ac:dyDescent="0.25">
      <c r="B5" t="b">
        <f>B2=B3</f>
        <v>0</v>
      </c>
      <c r="C5" s="1" t="s">
        <v>57</v>
      </c>
      <c r="D5" t="s">
        <v>59</v>
      </c>
    </row>
    <row r="6" spans="2:7" x14ac:dyDescent="0.25">
      <c r="B6" t="b">
        <f>B2&lt;&gt;B3</f>
        <v>1</v>
      </c>
      <c r="C6" s="1" t="s">
        <v>58</v>
      </c>
      <c r="D6" t="s">
        <v>60</v>
      </c>
    </row>
    <row r="7" spans="2:7" x14ac:dyDescent="0.25">
      <c r="B7" t="b">
        <f>B2&lt;B3</f>
        <v>0</v>
      </c>
      <c r="C7" s="1" t="s">
        <v>61</v>
      </c>
      <c r="D7" t="s">
        <v>62</v>
      </c>
    </row>
    <row r="8" spans="2:7" x14ac:dyDescent="0.25">
      <c r="B8" t="b">
        <f>B2&gt;B3</f>
        <v>1</v>
      </c>
      <c r="C8" s="1" t="s">
        <v>63</v>
      </c>
      <c r="D8" t="s">
        <v>64</v>
      </c>
    </row>
    <row r="9" spans="2:7" x14ac:dyDescent="0.25">
      <c r="B9" t="b">
        <f>B2&lt;=B3</f>
        <v>0</v>
      </c>
      <c r="C9" s="1" t="s">
        <v>65</v>
      </c>
      <c r="D9" t="s">
        <v>67</v>
      </c>
    </row>
    <row r="10" spans="2:7" x14ac:dyDescent="0.25">
      <c r="B10" t="b">
        <f>B2&gt;=B3</f>
        <v>1</v>
      </c>
      <c r="C10" s="1" t="s">
        <v>66</v>
      </c>
      <c r="D10" t="s">
        <v>68</v>
      </c>
    </row>
    <row r="12" spans="2:7" x14ac:dyDescent="0.25">
      <c r="B12" s="1" t="s">
        <v>69</v>
      </c>
    </row>
    <row r="13" spans="2:7" x14ac:dyDescent="0.25">
      <c r="B13" t="str">
        <f>IF(B2&lt;B3,"Wahr","Falsch")</f>
        <v>Falsch</v>
      </c>
      <c r="C13" s="1" t="s">
        <v>70</v>
      </c>
    </row>
    <row r="14" spans="2:7" x14ac:dyDescent="0.25">
      <c r="B14">
        <f>IF(B2&lt;B3,B2+B3,B2-B3)</f>
        <v>12</v>
      </c>
      <c r="C14" s="1" t="s">
        <v>71</v>
      </c>
    </row>
    <row r="15" spans="2:7" x14ac:dyDescent="0.25">
      <c r="B15" t="b">
        <f>B3=""</f>
        <v>0</v>
      </c>
      <c r="C15" s="1" t="s">
        <v>72</v>
      </c>
    </row>
    <row r="16" spans="2:7" x14ac:dyDescent="0.25">
      <c r="B16">
        <f>IF(B3="","",B2/B3)</f>
        <v>5</v>
      </c>
      <c r="C16" s="1" t="s">
        <v>73</v>
      </c>
      <c r="F16">
        <f>B2/B3</f>
        <v>5</v>
      </c>
      <c r="G16" s="1" t="s">
        <v>74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DB8E7-1533-478E-8BA7-212EE7C0E15A}">
  <dimension ref="A3:D8"/>
  <sheetViews>
    <sheetView zoomScale="220" zoomScaleNormal="220" workbookViewId="0">
      <selection activeCell="B8" sqref="B8"/>
    </sheetView>
  </sheetViews>
  <sheetFormatPr baseColWidth="10" defaultRowHeight="15" x14ac:dyDescent="0.25"/>
  <sheetData>
    <row r="3" spans="1:4" x14ac:dyDescent="0.25">
      <c r="A3" t="s">
        <v>52</v>
      </c>
      <c r="B3">
        <v>10</v>
      </c>
      <c r="D3" t="e">
        <f>A3*B3</f>
        <v>#VALUE!</v>
      </c>
    </row>
    <row r="5" spans="1:4" x14ac:dyDescent="0.25">
      <c r="B5">
        <v>10</v>
      </c>
    </row>
    <row r="6" spans="1:4" x14ac:dyDescent="0.25">
      <c r="B6">
        <v>20</v>
      </c>
    </row>
    <row r="8" spans="1:4" x14ac:dyDescent="0.25">
      <c r="B8" t="e">
        <f ca="1">_xludf.sum(B5:B6)</f>
        <v>#NAME?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4987-4B3E-4C2C-832F-91DC233B5182}">
  <dimension ref="B2:K17"/>
  <sheetViews>
    <sheetView topLeftCell="E1" zoomScale="235" zoomScaleNormal="235" workbookViewId="0">
      <selection activeCell="B18" sqref="B18"/>
    </sheetView>
  </sheetViews>
  <sheetFormatPr baseColWidth="10" defaultRowHeight="15" x14ac:dyDescent="0.25"/>
  <cols>
    <col min="2" max="2" width="23.42578125" customWidth="1"/>
  </cols>
  <sheetData>
    <row r="2" spans="2:11" x14ac:dyDescent="0.25">
      <c r="B2" t="s">
        <v>20</v>
      </c>
      <c r="D2" s="2">
        <v>45749</v>
      </c>
      <c r="E2" s="3">
        <v>0.42222222222222222</v>
      </c>
      <c r="G2">
        <v>99.99</v>
      </c>
      <c r="I2">
        <v>25</v>
      </c>
    </row>
    <row r="3" spans="2:11" x14ac:dyDescent="0.25">
      <c r="B3">
        <v>100</v>
      </c>
      <c r="D3" s="2">
        <v>11050</v>
      </c>
      <c r="E3" s="4">
        <v>0.42349537037037038</v>
      </c>
      <c r="G3">
        <f>G2*19%</f>
        <v>18.998100000000001</v>
      </c>
      <c r="I3">
        <v>125.986</v>
      </c>
    </row>
    <row r="4" spans="2:11" x14ac:dyDescent="0.25">
      <c r="B4" s="1" t="s">
        <v>16</v>
      </c>
      <c r="D4" t="s">
        <v>19</v>
      </c>
      <c r="G4">
        <f>G2+G3</f>
        <v>118.9881</v>
      </c>
    </row>
    <row r="5" spans="2:11" x14ac:dyDescent="0.25">
      <c r="B5">
        <v>1234</v>
      </c>
      <c r="G5">
        <f>G2+(G2*19%)</f>
        <v>118.9881</v>
      </c>
      <c r="I5">
        <f>I2+I3</f>
        <v>150.98599999999999</v>
      </c>
      <c r="J5" s="1" t="s">
        <v>21</v>
      </c>
      <c r="K5">
        <f>I3+I2</f>
        <v>150.98599999999999</v>
      </c>
    </row>
    <row r="6" spans="2:11" x14ac:dyDescent="0.25">
      <c r="B6" s="1" t="s">
        <v>17</v>
      </c>
      <c r="I6">
        <f>I2-I3</f>
        <v>-100.986</v>
      </c>
      <c r="J6" s="1" t="s">
        <v>23</v>
      </c>
      <c r="K6">
        <f>I3-I2</f>
        <v>100.986</v>
      </c>
    </row>
    <row r="7" spans="2:11" x14ac:dyDescent="0.25">
      <c r="B7" t="s">
        <v>18</v>
      </c>
      <c r="D7">
        <f>10+20</f>
        <v>30</v>
      </c>
      <c r="G7" t="e">
        <f>10/0</f>
        <v>#DIV/0!</v>
      </c>
      <c r="I7">
        <f>I2*I3</f>
        <v>3149.65</v>
      </c>
      <c r="J7" s="1" t="s">
        <v>22</v>
      </c>
      <c r="K7">
        <f>I3*I2</f>
        <v>3149.65</v>
      </c>
    </row>
    <row r="8" spans="2:11" x14ac:dyDescent="0.25">
      <c r="D8" t="str">
        <f>B2</f>
        <v>Überschrift Änderung</v>
      </c>
      <c r="I8">
        <f>I2/I3</f>
        <v>0.19843474671788927</v>
      </c>
      <c r="J8" s="1" t="s">
        <v>24</v>
      </c>
      <c r="K8">
        <f>I3/I2</f>
        <v>5.0394399999999999</v>
      </c>
    </row>
    <row r="9" spans="2:11" x14ac:dyDescent="0.25">
      <c r="B9" s="2">
        <v>45749</v>
      </c>
      <c r="D9">
        <f>B3*19%</f>
        <v>19</v>
      </c>
    </row>
    <row r="10" spans="2:11" x14ac:dyDescent="0.25">
      <c r="B10" s="2">
        <v>21329</v>
      </c>
    </row>
    <row r="12" spans="2:11" x14ac:dyDescent="0.25">
      <c r="B12">
        <f>B9-B10</f>
        <v>24420</v>
      </c>
    </row>
    <row r="14" spans="2:11" x14ac:dyDescent="0.25">
      <c r="B14" s="3">
        <v>0.4375</v>
      </c>
    </row>
    <row r="15" spans="2:11" x14ac:dyDescent="0.25">
      <c r="B15" s="3">
        <v>0.33333333333333331</v>
      </c>
    </row>
    <row r="17" spans="2:2" x14ac:dyDescent="0.25">
      <c r="B17" s="3">
        <f>B14-B15</f>
        <v>0.10416666666666669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00FB-7A51-4A70-85B1-1813D99FEE58}">
  <dimension ref="B2:N12"/>
  <sheetViews>
    <sheetView topLeftCell="H1" zoomScale="220" zoomScaleNormal="220" workbookViewId="0">
      <selection activeCell="I8" sqref="I8:I12"/>
    </sheetView>
  </sheetViews>
  <sheetFormatPr baseColWidth="10" defaultRowHeight="15" x14ac:dyDescent="0.25"/>
  <sheetData>
    <row r="2" spans="2:14" x14ac:dyDescent="0.25"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  <c r="J2" s="3">
        <v>0.33333333333333331</v>
      </c>
      <c r="K2" s="3">
        <v>0.33333333333333331</v>
      </c>
      <c r="L2" s="2">
        <v>45748</v>
      </c>
      <c r="M2" s="2">
        <v>45748</v>
      </c>
      <c r="N2">
        <v>10</v>
      </c>
    </row>
    <row r="3" spans="2:14" x14ac:dyDescent="0.25">
      <c r="B3" t="s">
        <v>26</v>
      </c>
      <c r="I3" t="s">
        <v>40</v>
      </c>
      <c r="J3" s="3">
        <v>0.375</v>
      </c>
      <c r="K3" s="3">
        <v>0.34375</v>
      </c>
      <c r="L3" s="2">
        <v>45749</v>
      </c>
      <c r="M3" s="2">
        <v>45753</v>
      </c>
      <c r="N3">
        <v>11</v>
      </c>
    </row>
    <row r="4" spans="2:14" x14ac:dyDescent="0.25">
      <c r="B4" t="s">
        <v>27</v>
      </c>
      <c r="C4" t="s">
        <v>1</v>
      </c>
      <c r="D4" t="s">
        <v>2</v>
      </c>
      <c r="E4" t="s">
        <v>3</v>
      </c>
      <c r="F4" t="s">
        <v>32</v>
      </c>
      <c r="G4" t="s">
        <v>33</v>
      </c>
      <c r="I4" t="s">
        <v>40</v>
      </c>
      <c r="J4" s="3">
        <v>0.41666666666666702</v>
      </c>
      <c r="K4" s="3">
        <v>0.35416666666666702</v>
      </c>
      <c r="L4" s="2">
        <v>45750</v>
      </c>
      <c r="M4" s="2">
        <v>45758</v>
      </c>
      <c r="N4">
        <v>12</v>
      </c>
    </row>
    <row r="5" spans="2:14" x14ac:dyDescent="0.25">
      <c r="B5" t="s">
        <v>28</v>
      </c>
      <c r="C5" t="s">
        <v>2</v>
      </c>
      <c r="I5" t="s">
        <v>40</v>
      </c>
      <c r="J5" s="3">
        <v>0.45833333333333298</v>
      </c>
      <c r="K5" s="3">
        <v>0.36458333333333298</v>
      </c>
      <c r="L5" s="2">
        <v>45751</v>
      </c>
      <c r="M5" s="2">
        <v>45763</v>
      </c>
      <c r="N5">
        <v>13</v>
      </c>
    </row>
    <row r="6" spans="2:14" x14ac:dyDescent="0.25">
      <c r="B6" t="s">
        <v>29</v>
      </c>
      <c r="C6" t="s">
        <v>3</v>
      </c>
      <c r="D6" t="s">
        <v>36</v>
      </c>
      <c r="E6" t="s">
        <v>37</v>
      </c>
      <c r="F6" t="s">
        <v>38</v>
      </c>
      <c r="G6" t="s">
        <v>39</v>
      </c>
      <c r="I6" t="s">
        <v>40</v>
      </c>
      <c r="J6" s="3">
        <v>0.5</v>
      </c>
      <c r="K6" s="3">
        <v>0.375</v>
      </c>
      <c r="L6" s="2">
        <v>45752</v>
      </c>
      <c r="M6" s="2">
        <v>45768</v>
      </c>
      <c r="N6">
        <v>14</v>
      </c>
    </row>
    <row r="7" spans="2:14" x14ac:dyDescent="0.25">
      <c r="B7" t="s">
        <v>30</v>
      </c>
      <c r="C7" t="s">
        <v>32</v>
      </c>
      <c r="D7" t="s">
        <v>37</v>
      </c>
      <c r="I7" t="s">
        <v>40</v>
      </c>
      <c r="K7" s="3">
        <v>0.38541666666666702</v>
      </c>
      <c r="L7" s="2">
        <v>45753</v>
      </c>
      <c r="M7" s="2">
        <v>45773</v>
      </c>
      <c r="N7">
        <v>15</v>
      </c>
    </row>
    <row r="8" spans="2:14" x14ac:dyDescent="0.25">
      <c r="B8" t="s">
        <v>31</v>
      </c>
      <c r="C8" t="s">
        <v>33</v>
      </c>
      <c r="D8" t="s">
        <v>38</v>
      </c>
      <c r="I8" t="s">
        <v>41</v>
      </c>
      <c r="K8" s="3">
        <v>0.39583333333333298</v>
      </c>
      <c r="L8" s="2">
        <v>45754</v>
      </c>
      <c r="M8" s="2">
        <v>45778</v>
      </c>
      <c r="N8" s="2"/>
    </row>
    <row r="9" spans="2:14" x14ac:dyDescent="0.25">
      <c r="B9" t="s">
        <v>25</v>
      </c>
      <c r="C9" t="s">
        <v>34</v>
      </c>
      <c r="D9" t="s">
        <v>39</v>
      </c>
      <c r="I9" t="s">
        <v>42</v>
      </c>
      <c r="L9" s="2">
        <v>45755</v>
      </c>
      <c r="M9" s="2">
        <v>45783</v>
      </c>
      <c r="N9" s="2"/>
    </row>
    <row r="10" spans="2:14" x14ac:dyDescent="0.25">
      <c r="B10" t="s">
        <v>26</v>
      </c>
      <c r="C10" t="s">
        <v>35</v>
      </c>
      <c r="D10" t="s">
        <v>36</v>
      </c>
      <c r="I10" t="s">
        <v>43</v>
      </c>
      <c r="L10" s="2">
        <v>45756</v>
      </c>
      <c r="M10" s="2">
        <v>45788</v>
      </c>
    </row>
    <row r="11" spans="2:14" x14ac:dyDescent="0.25">
      <c r="B11" t="s">
        <v>27</v>
      </c>
      <c r="D11" t="s">
        <v>37</v>
      </c>
      <c r="I11" t="s">
        <v>44</v>
      </c>
    </row>
    <row r="12" spans="2:14" x14ac:dyDescent="0.25">
      <c r="B12" t="s">
        <v>28</v>
      </c>
      <c r="D12" t="s">
        <v>38</v>
      </c>
      <c r="I12" t="s">
        <v>45</v>
      </c>
    </row>
  </sheetData>
  <phoneticPr fontId="2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DF46D-FB81-439E-AB64-998D658D2AD8}">
  <dimension ref="A2:C10"/>
  <sheetViews>
    <sheetView showFormulas="1" zoomScale="190" zoomScaleNormal="190" workbookViewId="0">
      <selection activeCell="A8" sqref="A8:B11"/>
    </sheetView>
  </sheetViews>
  <sheetFormatPr baseColWidth="10" defaultRowHeight="15" x14ac:dyDescent="0.25"/>
  <sheetData>
    <row r="2" spans="1:3" x14ac:dyDescent="0.25">
      <c r="B2">
        <v>10</v>
      </c>
      <c r="C2">
        <v>5</v>
      </c>
    </row>
    <row r="3" spans="1:3" x14ac:dyDescent="0.25">
      <c r="B3">
        <v>20</v>
      </c>
      <c r="C3">
        <v>15</v>
      </c>
    </row>
    <row r="4" spans="1:3" x14ac:dyDescent="0.25">
      <c r="B4">
        <v>35</v>
      </c>
      <c r="C4">
        <v>30</v>
      </c>
    </row>
    <row r="6" spans="1:3" x14ac:dyDescent="0.25">
      <c r="B6">
        <f>SUM(B2:B5)</f>
        <v>65</v>
      </c>
      <c r="C6">
        <f>SUM(C2:C5)</f>
        <v>50</v>
      </c>
    </row>
    <row r="8" spans="1:3" x14ac:dyDescent="0.25">
      <c r="A8" t="s">
        <v>48</v>
      </c>
      <c r="B8">
        <v>100</v>
      </c>
    </row>
    <row r="9" spans="1:3" x14ac:dyDescent="0.25">
      <c r="A9" s="7">
        <v>0.19</v>
      </c>
      <c r="B9">
        <f>B8*A9</f>
        <v>19</v>
      </c>
    </row>
    <row r="10" spans="1:3" x14ac:dyDescent="0.25">
      <c r="A10" t="s">
        <v>49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3B01C-3528-4DEC-BB22-7352DC5140CF}">
  <dimension ref="A3:G11"/>
  <sheetViews>
    <sheetView zoomScale="220" zoomScaleNormal="220" workbookViewId="0">
      <selection activeCell="C10" sqref="C10:C11"/>
    </sheetView>
  </sheetViews>
  <sheetFormatPr baseColWidth="10" defaultRowHeight="15" x14ac:dyDescent="0.25"/>
  <cols>
    <col min="3" max="3" width="15.28515625" bestFit="1" customWidth="1"/>
  </cols>
  <sheetData>
    <row r="3" spans="1:7" x14ac:dyDescent="0.25">
      <c r="A3" t="s">
        <v>48</v>
      </c>
      <c r="B3">
        <v>100</v>
      </c>
      <c r="C3">
        <v>50</v>
      </c>
      <c r="D3">
        <v>25</v>
      </c>
      <c r="F3">
        <v>1000</v>
      </c>
      <c r="G3">
        <v>2000</v>
      </c>
    </row>
    <row r="4" spans="1:7" x14ac:dyDescent="0.25">
      <c r="A4" s="12">
        <v>0.16</v>
      </c>
      <c r="B4">
        <f>B3*$A$4</f>
        <v>16</v>
      </c>
      <c r="C4">
        <f t="shared" ref="C4:D4" si="0">C3*$A$4</f>
        <v>8</v>
      </c>
      <c r="D4">
        <f t="shared" si="0"/>
        <v>4</v>
      </c>
      <c r="F4">
        <f>F3*MWSTSatz</f>
        <v>160</v>
      </c>
      <c r="G4">
        <f>G3*MWSTSatz</f>
        <v>320</v>
      </c>
    </row>
    <row r="5" spans="1:7" x14ac:dyDescent="0.25">
      <c r="A5" t="s">
        <v>49</v>
      </c>
      <c r="B5">
        <f>SUM(B3:B4)</f>
        <v>116</v>
      </c>
      <c r="C5">
        <f t="shared" ref="C5:D5" si="1">SUM(C3:C4)</f>
        <v>58</v>
      </c>
      <c r="D5">
        <f t="shared" si="1"/>
        <v>29</v>
      </c>
    </row>
    <row r="10" spans="1:7" x14ac:dyDescent="0.25">
      <c r="C10" s="10"/>
    </row>
    <row r="11" spans="1:7" x14ac:dyDescent="0.25">
      <c r="C11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8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13" baseType="lpstr">
      <vt:lpstr>Tabelle1</vt:lpstr>
      <vt:lpstr>Umsatz Otto Möbel</vt:lpstr>
      <vt:lpstr>Logisches Rechnen</vt:lpstr>
      <vt:lpstr>Tabelle6</vt:lpstr>
      <vt:lpstr>Tabelle2</vt:lpstr>
      <vt:lpstr>Tabelle3</vt:lpstr>
      <vt:lpstr>Tabelle4</vt:lpstr>
      <vt:lpstr>Tabelle5</vt:lpstr>
      <vt:lpstr>Diagramm1</vt:lpstr>
      <vt:lpstr>Artikelsumme</vt:lpstr>
      <vt:lpstr>Gesamt</vt:lpstr>
      <vt:lpstr>MWSTSatz</vt:lpstr>
      <vt:lpstr>Summe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Besitzer</dc:creator>
  <cp:lastModifiedBy>Juergen Hille</cp:lastModifiedBy>
  <dcterms:created xsi:type="dcterms:W3CDTF">2025-03-25T08:27:26Z</dcterms:created>
  <dcterms:modified xsi:type="dcterms:W3CDTF">2025-04-03T11:38:01Z</dcterms:modified>
</cp:coreProperties>
</file>